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25" windowWidth="19815" windowHeight="7365"/>
  </bookViews>
  <sheets>
    <sheet name="REP_EST_PUB NO SITE" sheetId="3" r:id="rId1"/>
  </sheets>
  <definedNames>
    <definedName name="_xlnm._FilterDatabase" localSheetId="0" hidden="1">'REP_EST_PUB NO SITE'!$A$8:$P$47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DA50E894_DB96_4948_A24A_BF383F706892_.wvu.FilterData" localSheetId="0" hidden="1">'REP_EST_PUB NO SITE'!$C$8:$P$47</definedName>
  </definedNames>
  <calcPr calcId="145621"/>
  <customWorkbookViews>
    <customWorkbookView name="Filtro 2" guid="{E4C73AC4-9A19-4F47-9CC8-8443C7971469}" maximized="1" windowWidth="0" windowHeight="0" activeSheetId="0"/>
    <customWorkbookView name="Filtro 1" guid="{DA50E894-DB96-4948-A24A-BF383F706892}" maximized="1" windowWidth="0" windowHeight="0" activeSheetId="0"/>
    <customWorkbookView name="Mauro" guid="{4AB3500C-9240-4296-B9B0-094AE3B88ADF}" maximized="1" windowWidth="0" windowHeight="0" activeSheetId="0"/>
    <customWorkbookView name="Marta" guid="{88EF37FC-31D4-4A41-BAB9-FF8E2551C5A6}" maximized="1" windowWidth="0" windowHeight="0" activeSheetId="0"/>
  </customWorkbookViews>
</workbook>
</file>

<file path=xl/calcChain.xml><?xml version="1.0" encoding="utf-8"?>
<calcChain xmlns="http://schemas.openxmlformats.org/spreadsheetml/2006/main">
  <c r="F6" i="3" l="1"/>
  <c r="G6" i="3"/>
  <c r="H6" i="3"/>
  <c r="I6" i="3"/>
  <c r="J6" i="3"/>
  <c r="K6" i="3"/>
  <c r="L6" i="3"/>
  <c r="E6" i="3"/>
  <c r="P6" i="3" l="1"/>
  <c r="C44" i="3"/>
  <c r="A11" i="3"/>
  <c r="M8" i="3"/>
  <c r="A18" i="3"/>
  <c r="O8" i="3"/>
  <c r="B33" i="3"/>
  <c r="C15" i="3"/>
  <c r="B39" i="3"/>
  <c r="N8" i="3"/>
  <c r="A19" i="3"/>
  <c r="B37" i="3"/>
  <c r="A40" i="3"/>
  <c r="A8" i="3"/>
  <c r="A37" i="3"/>
  <c r="C34" i="3"/>
  <c r="A10" i="3"/>
  <c r="A30" i="3"/>
  <c r="B8" i="3"/>
  <c r="C36" i="3"/>
  <c r="B46" i="3"/>
  <c r="C18" i="3"/>
  <c r="B41" i="3"/>
  <c r="C46" i="3"/>
  <c r="B23" i="3"/>
  <c r="A21" i="3"/>
  <c r="A47" i="3"/>
  <c r="B19" i="3"/>
  <c r="A33" i="3"/>
  <c r="A36" i="3"/>
  <c r="A44" i="3"/>
  <c r="B45" i="3"/>
  <c r="A17" i="3"/>
  <c r="B20" i="3"/>
  <c r="L8" i="3"/>
  <c r="A39" i="3"/>
  <c r="B47" i="3"/>
  <c r="A31" i="3"/>
  <c r="A34" i="3"/>
  <c r="C39" i="3"/>
  <c r="C28" i="3"/>
  <c r="A25" i="3"/>
  <c r="A14" i="3"/>
  <c r="H8" i="3"/>
  <c r="K8" i="3"/>
  <c r="B43" i="3"/>
  <c r="E8" i="3"/>
  <c r="J8" i="3"/>
  <c r="B12" i="3"/>
  <c r="A43" i="3"/>
  <c r="B21" i="3"/>
  <c r="B28" i="3"/>
  <c r="B18" i="3"/>
  <c r="A45" i="3"/>
  <c r="C33" i="3"/>
  <c r="A27" i="3"/>
  <c r="C16" i="3"/>
  <c r="C42" i="3"/>
  <c r="B27" i="3"/>
  <c r="B16" i="3"/>
  <c r="C38" i="3"/>
  <c r="C9" i="3"/>
  <c r="F8" i="3"/>
  <c r="B40" i="3"/>
  <c r="A29" i="3"/>
  <c r="C43" i="3"/>
  <c r="B22" i="3"/>
  <c r="B32" i="3"/>
  <c r="C17" i="3"/>
  <c r="B25" i="3"/>
  <c r="C40" i="3"/>
  <c r="A15" i="3"/>
  <c r="C37" i="3"/>
  <c r="C41" i="3"/>
  <c r="C19" i="3"/>
  <c r="B34" i="3"/>
  <c r="A32" i="3"/>
  <c r="B31" i="3"/>
  <c r="B44" i="3"/>
  <c r="G8" i="3"/>
  <c r="B14" i="3"/>
  <c r="C31" i="3"/>
  <c r="B38" i="3"/>
  <c r="B10" i="3"/>
  <c r="C8" i="3"/>
  <c r="C11" i="3"/>
  <c r="B13" i="3"/>
  <c r="C45" i="3"/>
  <c r="C27" i="3"/>
  <c r="C32" i="3"/>
  <c r="C12" i="3"/>
  <c r="C13" i="3"/>
  <c r="A22" i="3"/>
  <c r="C35" i="3"/>
  <c r="A38" i="3"/>
  <c r="A12" i="3"/>
  <c r="C26" i="3"/>
  <c r="I8" i="3"/>
  <c r="A20" i="3"/>
  <c r="C29" i="3"/>
  <c r="A41" i="3"/>
  <c r="C21" i="3"/>
  <c r="B26" i="3"/>
  <c r="C24" i="3"/>
  <c r="B15" i="3"/>
  <c r="B9" i="3"/>
  <c r="C22" i="3"/>
  <c r="C14" i="3"/>
  <c r="C25" i="3"/>
  <c r="B42" i="3"/>
  <c r="B29" i="3"/>
  <c r="A23" i="3"/>
  <c r="C10" i="3"/>
  <c r="B35" i="3"/>
  <c r="C20" i="3"/>
  <c r="C47" i="3"/>
  <c r="A9" i="3"/>
  <c r="B11" i="3"/>
  <c r="A28" i="3"/>
  <c r="A35" i="3"/>
  <c r="B30" i="3"/>
  <c r="A13" i="3"/>
  <c r="B24" i="3"/>
  <c r="B17" i="3"/>
  <c r="A26" i="3"/>
  <c r="D8" i="3"/>
  <c r="C30" i="3"/>
  <c r="C23" i="3"/>
  <c r="A42" i="3"/>
  <c r="B36" i="3"/>
  <c r="A16" i="3"/>
  <c r="A46" i="3"/>
  <c r="A24" i="3"/>
  <c r="C7" i="3" l="1"/>
</calcChain>
</file>

<file path=xl/sharedStrings.xml><?xml version="1.0" encoding="utf-8"?>
<sst xmlns="http://schemas.openxmlformats.org/spreadsheetml/2006/main" count="178" uniqueCount="103">
  <si>
    <t>DADOS BANCÁRIOS</t>
  </si>
  <si>
    <t xml:space="preserve">REGIONAL </t>
  </si>
  <si>
    <t>MUNICÍPIO</t>
  </si>
  <si>
    <t>CNPJ</t>
  </si>
  <si>
    <t>AEE</t>
  </si>
  <si>
    <t>BANCO</t>
  </si>
  <si>
    <t>AGENCIA</t>
  </si>
  <si>
    <t>001</t>
  </si>
  <si>
    <t xml:space="preserve"> </t>
  </si>
  <si>
    <t xml:space="preserve">2º REPASSE TESOURO ESTADUAL - PNAE TOCANTINS  -  ESCOLA EM PERÍODO PARCIAL </t>
  </si>
  <si>
    <t>SUBTOTAL:</t>
  </si>
  <si>
    <t>CONTA CORRENTE</t>
  </si>
  <si>
    <t>CRECHE</t>
  </si>
  <si>
    <t>PRÉ ESCOLA</t>
  </si>
  <si>
    <t>FUNDAMENTAL PARCIAL</t>
  </si>
  <si>
    <t>INDÍGENA PARCIAL</t>
  </si>
  <si>
    <t>MÉDIO PARCIAL</t>
  </si>
  <si>
    <t>QUILOMBOLA PARCIAL</t>
  </si>
  <si>
    <t>EDUCAÇÃO DE JOVENS E ADULTOS</t>
  </si>
  <si>
    <t>TOTAL DO REPASSE (R$)</t>
  </si>
  <si>
    <t>04675931000140</t>
  </si>
  <si>
    <t>1305</t>
  </si>
  <si>
    <t>209082</t>
  </si>
  <si>
    <t>01068353000196</t>
  </si>
  <si>
    <t>109215</t>
  </si>
  <si>
    <t>01190189000195</t>
  </si>
  <si>
    <t>0019143</t>
  </si>
  <si>
    <t>01392733000181</t>
  </si>
  <si>
    <t>109738</t>
  </si>
  <si>
    <t>09465471000140</t>
  </si>
  <si>
    <t>196657</t>
  </si>
  <si>
    <t>01181389000181</t>
  </si>
  <si>
    <t>0019437</t>
  </si>
  <si>
    <t>01136000000186</t>
  </si>
  <si>
    <t>0109223</t>
  </si>
  <si>
    <t>03713455000142</t>
  </si>
  <si>
    <t>78271</t>
  </si>
  <si>
    <t>02431547000177</t>
  </si>
  <si>
    <t>16721</t>
  </si>
  <si>
    <t>03765304000138</t>
  </si>
  <si>
    <t>78964</t>
  </si>
  <si>
    <t>01223753000129</t>
  </si>
  <si>
    <t>3975</t>
  </si>
  <si>
    <t>19216</t>
  </si>
  <si>
    <t>01223642000112</t>
  </si>
  <si>
    <t>139297</t>
  </si>
  <si>
    <t>01133692000109</t>
  </si>
  <si>
    <t>019151</t>
  </si>
  <si>
    <t>01133695000142</t>
  </si>
  <si>
    <t>0019615</t>
  </si>
  <si>
    <t>01068357000174</t>
  </si>
  <si>
    <t>0019461</t>
  </si>
  <si>
    <t>01086979000125</t>
  </si>
  <si>
    <t>209201</t>
  </si>
  <si>
    <t>01086980000150</t>
  </si>
  <si>
    <t>19399</t>
  </si>
  <si>
    <t>01206217000115</t>
  </si>
  <si>
    <t>209406</t>
  </si>
  <si>
    <t>01190184000162</t>
  </si>
  <si>
    <t>0019275</t>
  </si>
  <si>
    <t>01206220000139</t>
  </si>
  <si>
    <t>10941X</t>
  </si>
  <si>
    <t>01112478000176</t>
  </si>
  <si>
    <t>10924X</t>
  </si>
  <si>
    <t>01206288000118</t>
  </si>
  <si>
    <t>0109614</t>
  </si>
  <si>
    <t>01068377000145</t>
  </si>
  <si>
    <t>19291</t>
  </si>
  <si>
    <t>02508340000153</t>
  </si>
  <si>
    <t>51713</t>
  </si>
  <si>
    <t>01113183000114</t>
  </si>
  <si>
    <t>109665</t>
  </si>
  <si>
    <t>01190183000118</t>
  </si>
  <si>
    <t>109363</t>
  </si>
  <si>
    <t>01392734000126</t>
  </si>
  <si>
    <t>19712</t>
  </si>
  <si>
    <t>01192607000183</t>
  </si>
  <si>
    <t>19690</t>
  </si>
  <si>
    <t>01190179000150</t>
  </si>
  <si>
    <t>0019178</t>
  </si>
  <si>
    <t>01068348000183</t>
  </si>
  <si>
    <t>109134</t>
  </si>
  <si>
    <t>01181993000108</t>
  </si>
  <si>
    <t>10938x</t>
  </si>
  <si>
    <t>01230238000176</t>
  </si>
  <si>
    <t>0217948</t>
  </si>
  <si>
    <t>01213523000189</t>
  </si>
  <si>
    <t>173576</t>
  </si>
  <si>
    <t>01112477000121</t>
  </si>
  <si>
    <t>0109282</t>
  </si>
  <si>
    <t>01186462000108</t>
  </si>
  <si>
    <t>109711</t>
  </si>
  <si>
    <t>01230241000190</t>
  </si>
  <si>
    <t>217964</t>
  </si>
  <si>
    <t>01230240000145</t>
  </si>
  <si>
    <t>217972</t>
  </si>
  <si>
    <t>01213534000169</t>
  </si>
  <si>
    <t>181048</t>
  </si>
  <si>
    <t>01230237000121</t>
  </si>
  <si>
    <t>217980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</si>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</sst>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color rgb="FF000000"/>
      <name val="Arial"/>
    </font>
    <font>
      <sz val="10"/>
      <name val="Arial"/>
      <family val="2"/>
    </font>
    <font>
      <b/>
      <sz val="12"/>
      <name val="Arial"/>
      <family val="2"/>
    </font>
    <font>
      <b/>
      <sz val="9"/>
      <color rgb="FF000000"/>
      <name val="Calibri"/>
      <family val="2"/>
    </font>
    <font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Inconsolata"/>
    </font>
    <font>
      <b/>
      <sz val="12"/>
      <color rgb="FF000000"/>
      <name val="Arial"/>
      <family val="2"/>
    </font>
    <font>
      <b/>
      <sz val="9"/>
      <name val="Arial"/>
      <family val="2"/>
    </font>
    <font>
      <b/>
      <sz val="1"/>
      <color rgb="FF0C343D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EDE9CF"/>
        <bgColor rgb="FFEDE9CF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F3F3F3"/>
        <bgColor rgb="FFF3F3F3"/>
      </patternFill>
    </fill>
  </fills>
  <borders count="19">
    <border>
      <left/>
      <right/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/>
      <right style="thin">
        <color rgb="FFB45F06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8" fillId="8" borderId="0" xfId="0" applyFont="1" applyFill="1"/>
    <xf numFmtId="0" fontId="11" fillId="8" borderId="0" xfId="0" applyFont="1" applyFill="1" applyAlignment="1">
      <alignment horizontal="center" wrapText="1"/>
    </xf>
    <xf numFmtId="0" fontId="11" fillId="8" borderId="2" xfId="0" applyFont="1" applyFill="1" applyBorder="1" applyAlignment="1">
      <alignment horizontal="center" wrapText="1"/>
    </xf>
    <xf numFmtId="0" fontId="11" fillId="8" borderId="1" xfId="0" applyFont="1" applyFill="1" applyBorder="1" applyAlignment="1">
      <alignment horizontal="center" wrapText="1"/>
    </xf>
    <xf numFmtId="49" fontId="11" fillId="8" borderId="1" xfId="0" applyNumberFormat="1" applyFont="1" applyFill="1" applyBorder="1" applyAlignment="1">
      <alignment horizontal="center" wrapText="1"/>
    </xf>
    <xf numFmtId="0" fontId="0" fillId="0" borderId="3" xfId="0" applyFont="1" applyBorder="1" applyAlignment="1"/>
    <xf numFmtId="0" fontId="2" fillId="3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4" fontId="7" fillId="0" borderId="3" xfId="0" applyNumberFormat="1" applyFont="1" applyFill="1" applyBorder="1" applyAlignment="1">
      <alignment horizontal="center" wrapText="1"/>
    </xf>
    <xf numFmtId="4" fontId="9" fillId="0" borderId="3" xfId="0" applyNumberFormat="1" applyFont="1" applyFill="1" applyBorder="1" applyAlignment="1">
      <alignment horizontal="right"/>
    </xf>
    <xf numFmtId="0" fontId="1" fillId="0" borderId="3" xfId="0" applyFont="1" applyBorder="1" applyAlignment="1"/>
    <xf numFmtId="0" fontId="0" fillId="0" borderId="3" xfId="0" applyFont="1" applyBorder="1" applyAlignment="1">
      <alignment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textRotation="90"/>
    </xf>
    <xf numFmtId="49" fontId="3" fillId="2" borderId="6" xfId="0" applyNumberFormat="1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49" fontId="1" fillId="3" borderId="4" xfId="0" applyNumberFormat="1" applyFont="1" applyFill="1" applyBorder="1" applyAlignment="1">
      <alignment horizontal="center"/>
    </xf>
    <xf numFmtId="4" fontId="1" fillId="3" borderId="4" xfId="0" applyNumberFormat="1" applyFont="1" applyFill="1" applyBorder="1"/>
    <xf numFmtId="49" fontId="1" fillId="3" borderId="4" xfId="0" applyNumberFormat="1" applyFont="1" applyFill="1" applyBorder="1"/>
    <xf numFmtId="0" fontId="1" fillId="4" borderId="4" xfId="0" applyFont="1" applyFill="1" applyBorder="1"/>
    <xf numFmtId="49" fontId="1" fillId="4" borderId="4" xfId="0" applyNumberFormat="1" applyFont="1" applyFill="1" applyBorder="1" applyAlignment="1">
      <alignment horizontal="center"/>
    </xf>
    <xf numFmtId="4" fontId="1" fillId="4" borderId="4" xfId="0" applyNumberFormat="1" applyFont="1" applyFill="1" applyBorder="1"/>
    <xf numFmtId="49" fontId="1" fillId="4" borderId="4" xfId="0" applyNumberFormat="1" applyFont="1" applyFill="1" applyBorder="1"/>
    <xf numFmtId="0" fontId="1" fillId="9" borderId="4" xfId="0" applyFont="1" applyFill="1" applyBorder="1"/>
    <xf numFmtId="0" fontId="4" fillId="4" borderId="4" xfId="0" applyFont="1" applyFill="1" applyBorder="1"/>
    <xf numFmtId="49" fontId="4" fillId="4" borderId="4" xfId="0" applyNumberFormat="1" applyFont="1" applyFill="1" applyBorder="1" applyAlignment="1">
      <alignment horizontal="center"/>
    </xf>
    <xf numFmtId="4" fontId="4" fillId="4" borderId="4" xfId="0" applyNumberFormat="1" applyFont="1" applyFill="1" applyBorder="1"/>
    <xf numFmtId="49" fontId="4" fillId="4" borderId="4" xfId="0" applyNumberFormat="1" applyFont="1" applyFill="1" applyBorder="1"/>
    <xf numFmtId="0" fontId="1" fillId="4" borderId="11" xfId="0" applyFont="1" applyFill="1" applyBorder="1"/>
    <xf numFmtId="4" fontId="1" fillId="4" borderId="12" xfId="0" applyNumberFormat="1" applyFont="1" applyFill="1" applyBorder="1"/>
    <xf numFmtId="0" fontId="1" fillId="9" borderId="11" xfId="0" applyFont="1" applyFill="1" applyBorder="1"/>
    <xf numFmtId="4" fontId="1" fillId="3" borderId="12" xfId="0" applyNumberFormat="1" applyFont="1" applyFill="1" applyBorder="1"/>
    <xf numFmtId="0" fontId="4" fillId="4" borderId="11" xfId="0" applyFont="1" applyFill="1" applyBorder="1"/>
    <xf numFmtId="4" fontId="4" fillId="4" borderId="12" xfId="0" applyNumberFormat="1" applyFont="1" applyFill="1" applyBorder="1"/>
    <xf numFmtId="0" fontId="6" fillId="6" borderId="13" xfId="0" applyFont="1" applyFill="1" applyBorder="1" applyAlignment="1">
      <alignment horizontal="center" wrapText="1"/>
    </xf>
    <xf numFmtId="0" fontId="10" fillId="7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wrapText="1"/>
    </xf>
    <xf numFmtId="0" fontId="1" fillId="0" borderId="3" xfId="0" applyFont="1" applyFill="1" applyBorder="1"/>
    <xf numFmtId="4" fontId="7" fillId="6" borderId="14" xfId="0" applyNumberFormat="1" applyFont="1" applyFill="1" applyBorder="1" applyAlignment="1">
      <alignment horizontal="center" wrapText="1"/>
    </xf>
    <xf numFmtId="0" fontId="1" fillId="0" borderId="14" xfId="0" applyFont="1" applyBorder="1"/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4" fontId="7" fillId="6" borderId="14" xfId="0" applyNumberFormat="1" applyFont="1" applyFill="1" applyBorder="1" applyAlignment="1">
      <alignment horizontal="center" vertical="center" wrapText="1"/>
    </xf>
    <xf numFmtId="4" fontId="9" fillId="6" borderId="1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1047750</xdr:colOff>
      <xdr:row>0</xdr:row>
      <xdr:rowOff>228600</xdr:rowOff>
    </xdr:from>
    <xdr:ext cx="2847975" cy="69532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43875" y="228600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1543050</xdr:colOff>
      <xdr:row>0</xdr:row>
      <xdr:rowOff>161925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43400" y="1619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7"/>
  <sheetViews>
    <sheetView showGridLines="0" tabSelected="1" workbookViewId="0">
      <pane ySplit="8" topLeftCell="A9" activePane="bottomLeft" state="frozen"/>
      <selection pane="bottomLeft" activeCell="P6" sqref="P6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0.5703125" customWidth="1"/>
    <col min="8" max="8" width="14.28515625" customWidth="1"/>
    <col min="9" max="9" width="10.85546875" customWidth="1"/>
    <col min="10" max="10" width="11.140625" customWidth="1"/>
    <col min="11" max="11" width="13" customWidth="1"/>
    <col min="12" max="12" width="12.7109375" customWidth="1"/>
    <col min="13" max="13" width="7.5703125" customWidth="1"/>
    <col min="14" max="14" width="9.7109375" customWidth="1"/>
    <col min="15" max="15" width="6.85546875" customWidth="1"/>
    <col min="16" max="16" width="16.140625" customWidth="1"/>
  </cols>
  <sheetData>
    <row r="1" spans="1:16" ht="25.5" customHeight="1">
      <c r="A1" s="13" t="s">
        <v>100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24" customHeight="1">
      <c r="A2" s="13" t="s">
        <v>101</v>
      </c>
      <c r="B2" s="7"/>
      <c r="C2" s="7" t="s">
        <v>8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26.25" customHeight="1">
      <c r="A3" s="13" t="s">
        <v>102</v>
      </c>
      <c r="B3" s="7"/>
      <c r="C3" s="7"/>
      <c r="D3" s="12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12"/>
    </row>
    <row r="4" spans="1:16" ht="24" customHeight="1" thickBot="1">
      <c r="A4" s="8"/>
      <c r="B4" s="8"/>
      <c r="C4" s="8"/>
      <c r="D4" s="9"/>
      <c r="E4" s="10"/>
      <c r="F4" s="10"/>
      <c r="G4" s="10"/>
      <c r="H4" s="10"/>
      <c r="I4" s="10"/>
      <c r="J4" s="10"/>
      <c r="K4" s="10"/>
      <c r="L4" s="10"/>
      <c r="M4" s="42"/>
      <c r="N4" s="43"/>
      <c r="O4" s="43"/>
      <c r="P4" s="11"/>
    </row>
    <row r="5" spans="1:16" ht="31.5" customHeight="1" thickBot="1">
      <c r="A5" s="46" t="s">
        <v>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1:16" ht="28.5" customHeight="1" thickBot="1">
      <c r="A6" s="7"/>
      <c r="B6" s="7"/>
      <c r="C6" s="7"/>
      <c r="D6" s="38" t="s">
        <v>10</v>
      </c>
      <c r="E6" s="49">
        <f>SUM(E9:E47)</f>
        <v>0</v>
      </c>
      <c r="F6" s="49">
        <f t="shared" ref="F6:L6" si="0">SUM(F9:F47)</f>
        <v>0</v>
      </c>
      <c r="G6" s="49">
        <f t="shared" si="0"/>
        <v>2780.4</v>
      </c>
      <c r="H6" s="49">
        <f t="shared" si="0"/>
        <v>63386.400000000001</v>
      </c>
      <c r="I6" s="49">
        <f t="shared" si="0"/>
        <v>0</v>
      </c>
      <c r="J6" s="49">
        <f t="shared" si="0"/>
        <v>44536.800000000003</v>
      </c>
      <c r="K6" s="49">
        <f t="shared" si="0"/>
        <v>0</v>
      </c>
      <c r="L6" s="49">
        <f t="shared" si="0"/>
        <v>6762</v>
      </c>
      <c r="M6" s="44" t="s">
        <v>0</v>
      </c>
      <c r="N6" s="45"/>
      <c r="O6" s="45"/>
      <c r="P6" s="50">
        <f>SUM(P9:P47)</f>
        <v>117465.59999999999</v>
      </c>
    </row>
    <row r="7" spans="1:16" ht="48.75" customHeight="1" thickBot="1">
      <c r="A7" s="39" t="s">
        <v>1</v>
      </c>
      <c r="B7" s="40" t="s">
        <v>2</v>
      </c>
      <c r="C7" s="41" t="str">
        <f ca="1">"UNIDADES EXECUTORAS = " &amp; COUNTA(C9:C47)</f>
        <v>UNIDADES EXECUTORAS = 39</v>
      </c>
      <c r="D7" s="14" t="s">
        <v>3</v>
      </c>
      <c r="E7" s="15" t="s">
        <v>12</v>
      </c>
      <c r="F7" s="15" t="s">
        <v>13</v>
      </c>
      <c r="G7" s="15" t="s">
        <v>4</v>
      </c>
      <c r="H7" s="15" t="s">
        <v>14</v>
      </c>
      <c r="I7" s="15" t="s">
        <v>15</v>
      </c>
      <c r="J7" s="15" t="s">
        <v>16</v>
      </c>
      <c r="K7" s="15" t="s">
        <v>17</v>
      </c>
      <c r="L7" s="15" t="s">
        <v>18</v>
      </c>
      <c r="M7" s="16" t="s">
        <v>5</v>
      </c>
      <c r="N7" s="16" t="s">
        <v>6</v>
      </c>
      <c r="O7" s="17" t="s">
        <v>11</v>
      </c>
      <c r="P7" s="18" t="s">
        <v>19</v>
      </c>
    </row>
    <row r="8" spans="1:16" ht="12" customHeight="1">
      <c r="A8" s="1" t="str">
        <f ca="1">IFERROR(__xludf.DUMMYFUNCTION("QUERY('REP2'!A6:AP940,""select A,B,C,D,Z,AA,AG,AB,AD,AH,AK,AM,V,W,X WHERE NOT Z=0 OR NOT AA=0 OR NOT AG=0 OR NOT AB=0 OR NOT AD=0 OR NOT K=0 OR NOT AH=0 OR NOT AK=0 OR NOT Y=0 OR NOT AM=0"")"),"REGIONAL ")</f>
        <v xml:space="preserve">REGIONAL </v>
      </c>
      <c r="B8" s="2" t="str">
        <f ca="1">IFERROR(__xludf.DUMMYFUNCTION("""COMPUTED_VALUE"""),"MUNICÍPIO")</f>
        <v>MUNICÍPIO</v>
      </c>
      <c r="C8" s="3" t="str">
        <f ca="1">IFERROR(__xludf.DUMMYFUNCTION("""COMPUTED_VALUE"""),"UNIDADE EXECUTORA")</f>
        <v>UNIDADE EXECUTORA</v>
      </c>
      <c r="D8" s="4" t="str">
        <f ca="1">IFERROR(__xludf.DUMMYFUNCTION("""COMPUTED_VALUE"""),"CNPJ")</f>
        <v>CNPJ</v>
      </c>
      <c r="E8" s="4" t="str">
        <f ca="1">IFERROR(__xludf.DUMMYFUNCTION("""COMPUTED_VALUE"""),"ED. INF. CRECHE")</f>
        <v>ED. INF. CRECHE</v>
      </c>
      <c r="F8" s="4" t="str">
        <f ca="1">IFERROR(__xludf.DUMMYFUNCTION("""COMPUTED_VALUE"""),"ED. INF. PRÉ ESCOLA")</f>
        <v>ED. INF. PRÉ ESCOLA</v>
      </c>
      <c r="G8" s="4" t="str">
        <f ca="1">IFERROR(__xludf.DUMMYFUNCTION("""COMPUTED_VALUE"""),"AEE")</f>
        <v>AEE</v>
      </c>
      <c r="H8" s="4" t="str">
        <f ca="1">IFERROR(__xludf.DUMMYFUNCTION("""COMPUTED_VALUE"""),"E. F.  PARCIAL")</f>
        <v>E. F.  PARCIAL</v>
      </c>
      <c r="I8" s="4" t="str">
        <f ca="1">IFERROR(__xludf.DUMMYFUNCTION("""COMPUTED_VALUE"""),"E. F. IND. /QUIL  PARC")</f>
        <v>E. F. IND. /QUIL  PARC</v>
      </c>
      <c r="J8" s="4" t="str">
        <f ca="1">IFERROR(__xludf.DUMMYFUNCTION("""COMPUTED_VALUE"""),"E. M. PARCIAL ")</f>
        <v xml:space="preserve">E. M. PARCIAL </v>
      </c>
      <c r="K8" s="4" t="str">
        <f ca="1">IFERROR(__xludf.DUMMYFUNCTION("""COMPUTED_VALUE"""),"E. M. IND./QUIL  PARC")</f>
        <v>E. M. IND./QUIL  PARC</v>
      </c>
      <c r="L8" s="4" t="str">
        <f ca="1">IFERROR(__xludf.DUMMYFUNCTION("""COMPUTED_VALUE"""),"EJA 1º E 2º SEGM")</f>
        <v>EJA 1º E 2º SEGM</v>
      </c>
      <c r="M8" s="4" t="str">
        <f ca="1">IFERROR(__xludf.DUMMYFUNCTION("""COMPUTED_VALUE"""),"BANCO")</f>
        <v>BANCO</v>
      </c>
      <c r="N8" s="4" t="str">
        <f ca="1">IFERROR(__xludf.DUMMYFUNCTION("""COMPUTED_VALUE"""),"AGENCIA")</f>
        <v>AGENCIA</v>
      </c>
      <c r="O8" s="5" t="str">
        <f ca="1">IFERROR(__xludf.DUMMYFUNCTION("""COMPUTED_VALUE"""),"C. CORRENTE")</f>
        <v>C. CORRENTE</v>
      </c>
      <c r="P8" s="5"/>
    </row>
    <row r="9" spans="1:16" ht="12.75">
      <c r="A9" s="34" t="str">
        <f ca="1">IFERROR(__xludf.DUMMYFUNCTION("""COMPUTED_VALUE"""),"Araguatins")</f>
        <v>Araguatins</v>
      </c>
      <c r="B9" s="27" t="str">
        <f ca="1">IFERROR(__xludf.DUMMYFUNCTION("""COMPUTED_VALUE"""),"Araguatins")</f>
        <v>Araguatins</v>
      </c>
      <c r="C9" s="19" t="str">
        <f ca="1">IFERROR(__xludf.DUMMYFUNCTION("""COMPUTED_VALUE"""),"ASSOC. APOIO AO CEM PROFESSORA ANTONINA MILHOMEM")</f>
        <v>ASSOC. APOIO AO CEM PROFESSORA ANTONINA MILHOMEM</v>
      </c>
      <c r="D9" s="20" t="s">
        <v>20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7140</v>
      </c>
      <c r="K9" s="21">
        <v>0</v>
      </c>
      <c r="L9" s="21">
        <v>0</v>
      </c>
      <c r="M9" s="21" t="s">
        <v>7</v>
      </c>
      <c r="N9" s="21" t="s">
        <v>21</v>
      </c>
      <c r="O9" s="22" t="s">
        <v>22</v>
      </c>
      <c r="P9" s="35">
        <v>7140</v>
      </c>
    </row>
    <row r="10" spans="1:16" ht="12.75">
      <c r="A10" s="32" t="str">
        <f ca="1">IFERROR(__xludf.DUMMYFUNCTION("""COMPUTED_VALUE"""),"Araguatins")</f>
        <v>Araguatins</v>
      </c>
      <c r="B10" s="23" t="str">
        <f ca="1">IFERROR(__xludf.DUMMYFUNCTION("""COMPUTED_VALUE"""),"Araguatins")</f>
        <v>Araguatins</v>
      </c>
      <c r="C10" s="23" t="str">
        <f ca="1">IFERROR(__xludf.DUMMYFUNCTION("""COMPUTED_VALUE"""),"A.A. E. EST. ATANAZIO DE MOURA SEIXAS")</f>
        <v>A.A. E. EST. ATANAZIO DE MOURA SEIXAS</v>
      </c>
      <c r="D10" s="24" t="s">
        <v>23</v>
      </c>
      <c r="E10" s="25">
        <v>0</v>
      </c>
      <c r="F10" s="25">
        <v>0</v>
      </c>
      <c r="G10" s="25">
        <v>0</v>
      </c>
      <c r="H10" s="25">
        <v>831.6</v>
      </c>
      <c r="I10" s="25">
        <v>0</v>
      </c>
      <c r="J10" s="25">
        <v>352.8</v>
      </c>
      <c r="K10" s="25">
        <v>0</v>
      </c>
      <c r="L10" s="25">
        <v>142.80000000000001</v>
      </c>
      <c r="M10" s="25" t="s">
        <v>7</v>
      </c>
      <c r="N10" s="25" t="s">
        <v>21</v>
      </c>
      <c r="O10" s="26" t="s">
        <v>24</v>
      </c>
      <c r="P10" s="33">
        <v>1327.2</v>
      </c>
    </row>
    <row r="11" spans="1:16" ht="12.75">
      <c r="A11" s="34" t="str">
        <f ca="1">IFERROR(__xludf.DUMMYFUNCTION("""COMPUTED_VALUE"""),"Araguatins")</f>
        <v>Araguatins</v>
      </c>
      <c r="B11" s="27" t="str">
        <f ca="1">IFERROR(__xludf.DUMMYFUNCTION("""COMPUTED_VALUE"""),"Araguatins")</f>
        <v>Araguatins</v>
      </c>
      <c r="C11" s="19" t="str">
        <f ca="1">IFERROR(__xludf.DUMMYFUNCTION("""COMPUTED_VALUE"""),"A.A. COL. EST. LEONIDAS G. DUARTE")</f>
        <v>A.A. COL. EST. LEONIDAS G. DUARTE</v>
      </c>
      <c r="D11" s="20" t="s">
        <v>25</v>
      </c>
      <c r="E11" s="21">
        <v>0</v>
      </c>
      <c r="F11" s="21">
        <v>0</v>
      </c>
      <c r="G11" s="21">
        <v>0</v>
      </c>
      <c r="H11" s="21">
        <v>4384.8</v>
      </c>
      <c r="I11" s="21">
        <v>0</v>
      </c>
      <c r="J11" s="21">
        <v>0</v>
      </c>
      <c r="K11" s="21">
        <v>0</v>
      </c>
      <c r="L11" s="21">
        <v>0</v>
      </c>
      <c r="M11" s="21" t="s">
        <v>7</v>
      </c>
      <c r="N11" s="21" t="s">
        <v>21</v>
      </c>
      <c r="O11" s="22" t="s">
        <v>26</v>
      </c>
      <c r="P11" s="35">
        <v>4384.8</v>
      </c>
    </row>
    <row r="12" spans="1:16" ht="12.75">
      <c r="A12" s="32" t="str">
        <f ca="1">IFERROR(__xludf.DUMMYFUNCTION("""COMPUTED_VALUE"""),"Araguatins")</f>
        <v>Araguatins</v>
      </c>
      <c r="B12" s="23" t="str">
        <f ca="1">IFERROR(__xludf.DUMMYFUNCTION("""COMPUTED_VALUE"""),"Araguatins")</f>
        <v>Araguatins</v>
      </c>
      <c r="C12" s="23" t="str">
        <f ca="1">IFERROR(__xludf.DUMMYFUNCTION("""COMPUTED_VALUE"""),"A.A. A ESC. EST. OSVALDO FRANCO")</f>
        <v>A.A. A ESC. EST. OSVALDO FRANCO</v>
      </c>
      <c r="D12" s="24" t="s">
        <v>27</v>
      </c>
      <c r="E12" s="25">
        <v>0</v>
      </c>
      <c r="F12" s="25">
        <v>0</v>
      </c>
      <c r="G12" s="25">
        <v>0</v>
      </c>
      <c r="H12" s="25">
        <v>3444</v>
      </c>
      <c r="I12" s="25">
        <v>0</v>
      </c>
      <c r="J12" s="25">
        <v>0</v>
      </c>
      <c r="K12" s="25">
        <v>0</v>
      </c>
      <c r="L12" s="25">
        <v>2217.6</v>
      </c>
      <c r="M12" s="25" t="s">
        <v>7</v>
      </c>
      <c r="N12" s="25" t="s">
        <v>21</v>
      </c>
      <c r="O12" s="26" t="s">
        <v>28</v>
      </c>
      <c r="P12" s="33">
        <v>5661.6</v>
      </c>
    </row>
    <row r="13" spans="1:16" ht="12.75">
      <c r="A13" s="34" t="str">
        <f ca="1">IFERROR(__xludf.DUMMYFUNCTION("""COMPUTED_VALUE"""),"Araguatins")</f>
        <v>Araguatins</v>
      </c>
      <c r="B13" s="27" t="str">
        <f ca="1">IFERROR(__xludf.DUMMYFUNCTION("""COMPUTED_VALUE"""),"Araguatins")</f>
        <v>Araguatins</v>
      </c>
      <c r="C13" s="19" t="str">
        <f ca="1">IFERROR(__xludf.DUMMYFUNCTION("""COMPUTED_VALUE"""),"A.A. ESC. ESTADUAL ALDINAR GONÇALVES DE CARVALHO")</f>
        <v>A.A. ESC. ESTADUAL ALDINAR GONÇALVES DE CARVALHO</v>
      </c>
      <c r="D13" s="20" t="s">
        <v>29</v>
      </c>
      <c r="E13" s="21">
        <v>0</v>
      </c>
      <c r="F13" s="21">
        <v>0</v>
      </c>
      <c r="G13" s="21">
        <v>226.8</v>
      </c>
      <c r="H13" s="21">
        <v>5594.4</v>
      </c>
      <c r="I13" s="21">
        <v>0</v>
      </c>
      <c r="J13" s="21">
        <v>0</v>
      </c>
      <c r="K13" s="21">
        <v>0</v>
      </c>
      <c r="L13" s="21">
        <v>0</v>
      </c>
      <c r="M13" s="21" t="s">
        <v>7</v>
      </c>
      <c r="N13" s="21" t="s">
        <v>21</v>
      </c>
      <c r="O13" s="22" t="s">
        <v>30</v>
      </c>
      <c r="P13" s="35">
        <v>5821.2000000000007</v>
      </c>
    </row>
    <row r="14" spans="1:16" ht="12.75">
      <c r="A14" s="36" t="str">
        <f ca="1">IFERROR(__xludf.DUMMYFUNCTION("""COMPUTED_VALUE"""),"Araguatins")</f>
        <v>Araguatins</v>
      </c>
      <c r="B14" s="28" t="str">
        <f ca="1">IFERROR(__xludf.DUMMYFUNCTION("""COMPUTED_VALUE"""),"Araguatins")</f>
        <v>Araguatins</v>
      </c>
      <c r="C14" s="28" t="str">
        <f ca="1">IFERROR(__xludf.DUMMYFUNCTION("""COMPUTED_VALUE"""),"ASSOC. DE APOIO ESC. EST. FREI SAVINO")</f>
        <v>ASSOC. DE APOIO ESC. EST. FREI SAVINO</v>
      </c>
      <c r="D14" s="29" t="s">
        <v>31</v>
      </c>
      <c r="E14" s="30">
        <v>0</v>
      </c>
      <c r="F14" s="30">
        <v>0</v>
      </c>
      <c r="G14" s="30">
        <v>109.2</v>
      </c>
      <c r="H14" s="30">
        <v>714</v>
      </c>
      <c r="I14" s="30">
        <v>0</v>
      </c>
      <c r="J14" s="30">
        <v>336</v>
      </c>
      <c r="K14" s="30">
        <v>0</v>
      </c>
      <c r="L14" s="30">
        <v>75.599999999999994</v>
      </c>
      <c r="M14" s="30" t="s">
        <v>7</v>
      </c>
      <c r="N14" s="30" t="s">
        <v>21</v>
      </c>
      <c r="O14" s="31" t="s">
        <v>32</v>
      </c>
      <c r="P14" s="37">
        <v>1234.8</v>
      </c>
    </row>
    <row r="15" spans="1:16" ht="12.75">
      <c r="A15" s="34" t="str">
        <f ca="1">IFERROR(__xludf.DUMMYFUNCTION("""COMPUTED_VALUE"""),"Araguatins")</f>
        <v>Araguatins</v>
      </c>
      <c r="B15" s="27" t="str">
        <f ca="1">IFERROR(__xludf.DUMMYFUNCTION("""COMPUTED_VALUE"""),"Araguatins")</f>
        <v>Araguatins</v>
      </c>
      <c r="C15" s="19" t="str">
        <f ca="1">IFERROR(__xludf.DUMMYFUNCTION("""COMPUTED_VALUE"""),"ASSOC. APOIO ESC. EST. DENISE GOMIDE AMUI")</f>
        <v>ASSOC. APOIO ESC. EST. DENISE GOMIDE AMUI</v>
      </c>
      <c r="D15" s="20" t="s">
        <v>33</v>
      </c>
      <c r="E15" s="21">
        <v>0</v>
      </c>
      <c r="F15" s="21">
        <v>0</v>
      </c>
      <c r="G15" s="21">
        <v>302.39999999999998</v>
      </c>
      <c r="H15" s="21">
        <v>0</v>
      </c>
      <c r="I15" s="21">
        <v>0</v>
      </c>
      <c r="J15" s="21">
        <v>3990</v>
      </c>
      <c r="K15" s="21">
        <v>0</v>
      </c>
      <c r="L15" s="21">
        <v>0</v>
      </c>
      <c r="M15" s="21" t="s">
        <v>7</v>
      </c>
      <c r="N15" s="21" t="s">
        <v>21</v>
      </c>
      <c r="O15" s="22" t="s">
        <v>34</v>
      </c>
      <c r="P15" s="35">
        <v>4292.3999999999996</v>
      </c>
    </row>
    <row r="16" spans="1:16" ht="12.75">
      <c r="A16" s="32" t="str">
        <f ca="1">IFERROR(__xludf.DUMMYFUNCTION("""COMPUTED_VALUE"""),"Araguatins")</f>
        <v>Araguatins</v>
      </c>
      <c r="B16" s="23" t="str">
        <f ca="1">IFERROR(__xludf.DUMMYFUNCTION("""COMPUTED_VALUE"""),"Araguatins")</f>
        <v>Araguatins</v>
      </c>
      <c r="C16" s="23" t="str">
        <f ca="1">IFERROR(__xludf.DUMMYFUNCTION("""COMPUTED_VALUE"""),"A.A.  A ESC. EST. SANTA GERTRUDES")</f>
        <v>A.A.  A ESC. EST. SANTA GERTRUDES</v>
      </c>
      <c r="D16" s="24" t="s">
        <v>35</v>
      </c>
      <c r="E16" s="25">
        <v>0</v>
      </c>
      <c r="F16" s="25">
        <v>0</v>
      </c>
      <c r="G16" s="25">
        <v>159.6</v>
      </c>
      <c r="H16" s="25">
        <v>982.8</v>
      </c>
      <c r="I16" s="25">
        <v>0</v>
      </c>
      <c r="J16" s="25">
        <v>613.20000000000005</v>
      </c>
      <c r="K16" s="25">
        <v>0</v>
      </c>
      <c r="L16" s="25">
        <v>0</v>
      </c>
      <c r="M16" s="25" t="s">
        <v>7</v>
      </c>
      <c r="N16" s="25" t="s">
        <v>21</v>
      </c>
      <c r="O16" s="26" t="s">
        <v>36</v>
      </c>
      <c r="P16" s="33">
        <v>1755.6000000000001</v>
      </c>
    </row>
    <row r="17" spans="1:16" ht="12.75">
      <c r="A17" s="34" t="str">
        <f ca="1">IFERROR(__xludf.DUMMYFUNCTION("""COMPUTED_VALUE"""),"Araguatins")</f>
        <v>Araguatins</v>
      </c>
      <c r="B17" s="27" t="str">
        <f ca="1">IFERROR(__xludf.DUMMYFUNCTION("""COMPUTED_VALUE"""),"Araguatins")</f>
        <v>Araguatins</v>
      </c>
      <c r="C17" s="19" t="str">
        <f ca="1">IFERROR(__xludf.DUMMYFUNCTION("""COMPUTED_VALUE"""),"A.A. ESC. EVANGELICA DANIEL BERG")</f>
        <v>A.A. ESC. EVANGELICA DANIEL BERG</v>
      </c>
      <c r="D17" s="20" t="s">
        <v>37</v>
      </c>
      <c r="E17" s="21">
        <v>0</v>
      </c>
      <c r="F17" s="21">
        <v>0</v>
      </c>
      <c r="G17" s="21">
        <v>0</v>
      </c>
      <c r="H17" s="21">
        <v>3007.2</v>
      </c>
      <c r="I17" s="21">
        <v>0</v>
      </c>
      <c r="J17" s="21">
        <v>0</v>
      </c>
      <c r="K17" s="21">
        <v>0</v>
      </c>
      <c r="L17" s="21">
        <v>0</v>
      </c>
      <c r="M17" s="21" t="s">
        <v>7</v>
      </c>
      <c r="N17" s="21" t="s">
        <v>21</v>
      </c>
      <c r="O17" s="22" t="s">
        <v>38</v>
      </c>
      <c r="P17" s="35">
        <v>3007.2000000000003</v>
      </c>
    </row>
    <row r="18" spans="1:16" ht="12.75">
      <c r="A18" s="32" t="str">
        <f ca="1">IFERROR(__xludf.DUMMYFUNCTION("""COMPUTED_VALUE"""),"Araguatins")</f>
        <v>Araguatins</v>
      </c>
      <c r="B18" s="23" t="str">
        <f ca="1">IFERROR(__xludf.DUMMYFUNCTION("""COMPUTED_VALUE"""),"Araguatins")</f>
        <v>Araguatins</v>
      </c>
      <c r="C18" s="23" t="str">
        <f ca="1">IFERROR(__xludf.DUMMYFUNCTION("""COMPUTED_VALUE"""),"A.A.  A ESCOLA ISOLADA BOA SORTE")</f>
        <v>A.A.  A ESCOLA ISOLADA BOA SORTE</v>
      </c>
      <c r="D18" s="24" t="s">
        <v>39</v>
      </c>
      <c r="E18" s="25">
        <v>0</v>
      </c>
      <c r="F18" s="25">
        <v>0</v>
      </c>
      <c r="G18" s="25">
        <v>0</v>
      </c>
      <c r="H18" s="25">
        <v>688.8</v>
      </c>
      <c r="I18" s="25">
        <v>0</v>
      </c>
      <c r="J18" s="25">
        <v>453.6</v>
      </c>
      <c r="K18" s="25">
        <v>0</v>
      </c>
      <c r="L18" s="25">
        <v>0</v>
      </c>
      <c r="M18" s="25" t="s">
        <v>7</v>
      </c>
      <c r="N18" s="25" t="s">
        <v>21</v>
      </c>
      <c r="O18" s="26" t="s">
        <v>40</v>
      </c>
      <c r="P18" s="33">
        <v>1142.4000000000001</v>
      </c>
    </row>
    <row r="19" spans="1:16" ht="12.75">
      <c r="A19" s="34" t="str">
        <f ca="1">IFERROR(__xludf.DUMMYFUNCTION("""COMPUTED_VALUE"""),"Araguatins")</f>
        <v>Araguatins</v>
      </c>
      <c r="B19" s="27" t="str">
        <f ca="1">IFERROR(__xludf.DUMMYFUNCTION("""COMPUTED_VALUE"""),"Augustinopolis")</f>
        <v>Augustinopolis</v>
      </c>
      <c r="C19" s="19" t="str">
        <f ca="1">IFERROR(__xludf.DUMMYFUNCTION("""COMPUTED_VALUE"""),"A.A. CENTRO EST. DE EDUCACAO LA SALLE")</f>
        <v>A.A. CENTRO EST. DE EDUCACAO LA SALLE</v>
      </c>
      <c r="D19" s="20" t="s">
        <v>41</v>
      </c>
      <c r="E19" s="21">
        <v>0</v>
      </c>
      <c r="F19" s="21">
        <v>0</v>
      </c>
      <c r="G19" s="21">
        <v>176.4</v>
      </c>
      <c r="H19" s="21">
        <v>5409.6</v>
      </c>
      <c r="I19" s="21">
        <v>0</v>
      </c>
      <c r="J19" s="21">
        <v>0</v>
      </c>
      <c r="K19" s="21">
        <v>0</v>
      </c>
      <c r="L19" s="21">
        <v>0</v>
      </c>
      <c r="M19" s="21" t="s">
        <v>7</v>
      </c>
      <c r="N19" s="21" t="s">
        <v>42</v>
      </c>
      <c r="O19" s="22" t="s">
        <v>43</v>
      </c>
      <c r="P19" s="35">
        <v>5586</v>
      </c>
    </row>
    <row r="20" spans="1:16" ht="12.75">
      <c r="A20" s="32" t="str">
        <f ca="1">IFERROR(__xludf.DUMMYFUNCTION("""COMPUTED_VALUE"""),"Araguatins")</f>
        <v>Araguatins</v>
      </c>
      <c r="B20" s="23" t="str">
        <f ca="1">IFERROR(__xludf.DUMMYFUNCTION("""COMPUTED_VALUE"""),"Augustinopolis")</f>
        <v>Augustinopolis</v>
      </c>
      <c r="C20" s="23" t="str">
        <f ca="1">IFERROR(__xludf.DUMMYFUNCTION("""COMPUTED_VALUE"""),"ASSOC. DE APOIO COL. EST. MANOEL VICENTE SOUZA")</f>
        <v>ASSOC. DE APOIO COL. EST. MANOEL VICENTE SOUZA</v>
      </c>
      <c r="D20" s="24" t="s">
        <v>44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361.2</v>
      </c>
      <c r="K20" s="25">
        <v>0</v>
      </c>
      <c r="L20" s="25">
        <v>0</v>
      </c>
      <c r="M20" s="25" t="s">
        <v>7</v>
      </c>
      <c r="N20" s="25" t="s">
        <v>42</v>
      </c>
      <c r="O20" s="26" t="s">
        <v>45</v>
      </c>
      <c r="P20" s="33">
        <v>361.2</v>
      </c>
    </row>
    <row r="21" spans="1:16" ht="12.75">
      <c r="A21" s="34" t="str">
        <f ca="1">IFERROR(__xludf.DUMMYFUNCTION("""COMPUTED_VALUE"""),"Araguatins")</f>
        <v>Araguatins</v>
      </c>
      <c r="B21" s="27" t="str">
        <f ca="1">IFERROR(__xludf.DUMMYFUNCTION("""COMPUTED_VALUE"""),"Augustinopolis")</f>
        <v>Augustinopolis</v>
      </c>
      <c r="C21" s="19" t="str">
        <f ca="1">IFERROR(__xludf.DUMMYFUNCTION("""COMPUTED_VALUE"""),"A.A. ESCOLA ESTADUAL AUGUSTINOPOLIS")</f>
        <v>A.A. ESCOLA ESTADUAL AUGUSTINOPOLIS</v>
      </c>
      <c r="D21" s="20" t="s">
        <v>46</v>
      </c>
      <c r="E21" s="21">
        <v>0</v>
      </c>
      <c r="F21" s="21">
        <v>0</v>
      </c>
      <c r="G21" s="21">
        <v>126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 t="s">
        <v>7</v>
      </c>
      <c r="N21" s="21" t="s">
        <v>42</v>
      </c>
      <c r="O21" s="22" t="s">
        <v>47</v>
      </c>
      <c r="P21" s="35">
        <v>126</v>
      </c>
    </row>
    <row r="22" spans="1:16" ht="12.75">
      <c r="A22" s="32" t="str">
        <f ca="1">IFERROR(__xludf.DUMMYFUNCTION("""COMPUTED_VALUE"""),"Araguatins")</f>
        <v>Araguatins</v>
      </c>
      <c r="B22" s="23" t="str">
        <f ca="1">IFERROR(__xludf.DUMMYFUNCTION("""COMPUTED_VALUE"""),"Augustinopolis")</f>
        <v>Augustinopolis</v>
      </c>
      <c r="C22" s="23" t="str">
        <f ca="1">IFERROR(__xludf.DUMMYFUNCTION("""COMPUTED_VALUE"""),"ASSOC. DE AP.ESC. EST. FAZ.DEZESSEIS")</f>
        <v>ASSOC. DE AP.ESC. EST. FAZ.DEZESSEIS</v>
      </c>
      <c r="D22" s="24" t="s">
        <v>48</v>
      </c>
      <c r="E22" s="25">
        <v>0</v>
      </c>
      <c r="F22" s="25">
        <v>0</v>
      </c>
      <c r="G22" s="25">
        <v>109.2</v>
      </c>
      <c r="H22" s="25">
        <v>1083.5999999999999</v>
      </c>
      <c r="I22" s="25">
        <v>0</v>
      </c>
      <c r="J22" s="25">
        <v>176.4</v>
      </c>
      <c r="K22" s="25">
        <v>0</v>
      </c>
      <c r="L22" s="25">
        <v>1470</v>
      </c>
      <c r="M22" s="25" t="s">
        <v>7</v>
      </c>
      <c r="N22" s="25" t="s">
        <v>42</v>
      </c>
      <c r="O22" s="26" t="s">
        <v>49</v>
      </c>
      <c r="P22" s="33">
        <v>2839.2000000000003</v>
      </c>
    </row>
    <row r="23" spans="1:16" ht="12.75">
      <c r="A23" s="34" t="str">
        <f ca="1">IFERROR(__xludf.DUMMYFUNCTION("""COMPUTED_VALUE"""),"Araguatins")</f>
        <v>Araguatins</v>
      </c>
      <c r="B23" s="27" t="str">
        <f ca="1">IFERROR(__xludf.DUMMYFUNCTION("""COMPUTED_VALUE"""),"Augustinopolis")</f>
        <v>Augustinopolis</v>
      </c>
      <c r="C23" s="19" t="str">
        <f ca="1">IFERROR(__xludf.DUMMYFUNCTION("""COMPUTED_VALUE"""),"A.A. DA ESCOLA EST. SANTA GENOVEVA")</f>
        <v>A.A. DA ESCOLA EST. SANTA GENOVEVA</v>
      </c>
      <c r="D23" s="20" t="s">
        <v>50</v>
      </c>
      <c r="E23" s="21">
        <v>0</v>
      </c>
      <c r="F23" s="21">
        <v>0</v>
      </c>
      <c r="G23" s="21">
        <v>0</v>
      </c>
      <c r="H23" s="21">
        <v>4023.6</v>
      </c>
      <c r="I23" s="21">
        <v>0</v>
      </c>
      <c r="J23" s="21">
        <v>2184</v>
      </c>
      <c r="K23" s="21">
        <v>0</v>
      </c>
      <c r="L23" s="21">
        <v>0</v>
      </c>
      <c r="M23" s="21" t="s">
        <v>7</v>
      </c>
      <c r="N23" s="21" t="s">
        <v>42</v>
      </c>
      <c r="O23" s="22" t="s">
        <v>51</v>
      </c>
      <c r="P23" s="35">
        <v>6207.6</v>
      </c>
    </row>
    <row r="24" spans="1:16" ht="12.75">
      <c r="A24" s="32" t="str">
        <f ca="1">IFERROR(__xludf.DUMMYFUNCTION("""COMPUTED_VALUE"""),"Araguatins")</f>
        <v>Araguatins</v>
      </c>
      <c r="B24" s="23" t="str">
        <f ca="1">IFERROR(__xludf.DUMMYFUNCTION("""COMPUTED_VALUE"""),"Axixa do Tocantins")</f>
        <v>Axixa do Tocantins</v>
      </c>
      <c r="C24" s="23" t="str">
        <f ca="1">IFERROR(__xludf.DUMMYFUNCTION("""COMPUTED_VALUE"""),"ASSOC. DE APOIO COLÉGIO. EST. MAL. RIBAS JUNIOR")</f>
        <v>ASSOC. DE APOIO COLÉGIO. EST. MAL. RIBAS JUNIOR</v>
      </c>
      <c r="D24" s="24" t="s">
        <v>52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6106.8</v>
      </c>
      <c r="K24" s="25">
        <v>0</v>
      </c>
      <c r="L24" s="25">
        <v>0</v>
      </c>
      <c r="M24" s="25" t="s">
        <v>7</v>
      </c>
      <c r="N24" s="25" t="s">
        <v>21</v>
      </c>
      <c r="O24" s="26" t="s">
        <v>53</v>
      </c>
      <c r="P24" s="33">
        <v>6106.8</v>
      </c>
    </row>
    <row r="25" spans="1:16" ht="12.75">
      <c r="A25" s="34" t="str">
        <f ca="1">IFERROR(__xludf.DUMMYFUNCTION("""COMPUTED_VALUE"""),"Araguatins")</f>
        <v>Araguatins</v>
      </c>
      <c r="B25" s="27" t="str">
        <f ca="1">IFERROR(__xludf.DUMMYFUNCTION("""COMPUTED_VALUE"""),"Axixa do Tocantins")</f>
        <v>Axixa do Tocantins</v>
      </c>
      <c r="C25" s="19" t="str">
        <f ca="1">IFERROR(__xludf.DUMMYFUNCTION("""COMPUTED_VALUE"""),"A.A. ESC. EST. SAO FRANCISCO DE ASSIS")</f>
        <v>A.A. ESC. EST. SAO FRANCISCO DE ASSIS</v>
      </c>
      <c r="D25" s="20" t="s">
        <v>54</v>
      </c>
      <c r="E25" s="21">
        <v>0</v>
      </c>
      <c r="F25" s="21">
        <v>0</v>
      </c>
      <c r="G25" s="21">
        <v>142.80000000000001</v>
      </c>
      <c r="H25" s="21">
        <v>1831.2</v>
      </c>
      <c r="I25" s="21">
        <v>0</v>
      </c>
      <c r="J25" s="21">
        <v>0</v>
      </c>
      <c r="K25" s="21">
        <v>0</v>
      </c>
      <c r="L25" s="21">
        <v>0</v>
      </c>
      <c r="M25" s="21" t="s">
        <v>7</v>
      </c>
      <c r="N25" s="21" t="s">
        <v>21</v>
      </c>
      <c r="O25" s="22" t="s">
        <v>55</v>
      </c>
      <c r="P25" s="35">
        <v>1974</v>
      </c>
    </row>
    <row r="26" spans="1:16" ht="12.75">
      <c r="A26" s="32" t="str">
        <f ca="1">IFERROR(__xludf.DUMMYFUNCTION("""COMPUTED_VALUE"""),"Araguatins")</f>
        <v>Araguatins</v>
      </c>
      <c r="B26" s="23" t="str">
        <f ca="1">IFERROR(__xludf.DUMMYFUNCTION("""COMPUTED_VALUE"""),"Buriti do Tocantins")</f>
        <v>Buriti do Tocantins</v>
      </c>
      <c r="C26" s="23" t="str">
        <f ca="1">IFERROR(__xludf.DUMMYFUNCTION("""COMPUTED_VALUE"""),"A. DE APOIO DO COLEGIO EST. BURITI")</f>
        <v>A. DE APOIO DO COLEGIO EST. BURITI</v>
      </c>
      <c r="D26" s="24" t="s">
        <v>56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218.4</v>
      </c>
      <c r="K26" s="25">
        <v>0</v>
      </c>
      <c r="L26" s="25">
        <v>0</v>
      </c>
      <c r="M26" s="25" t="s">
        <v>7</v>
      </c>
      <c r="N26" s="25" t="s">
        <v>21</v>
      </c>
      <c r="O26" s="26" t="s">
        <v>57</v>
      </c>
      <c r="P26" s="33">
        <v>218.4</v>
      </c>
    </row>
    <row r="27" spans="1:16" ht="12.75">
      <c r="A27" s="34" t="str">
        <f ca="1">IFERROR(__xludf.DUMMYFUNCTION("""COMPUTED_VALUE"""),"Araguatins")</f>
        <v>Araguatins</v>
      </c>
      <c r="B27" s="27" t="str">
        <f ca="1">IFERROR(__xludf.DUMMYFUNCTION("""COMPUTED_VALUE"""),"Buriti do Tocantins")</f>
        <v>Buriti do Tocantins</v>
      </c>
      <c r="C27" s="19" t="str">
        <f ca="1">IFERROR(__xludf.DUMMYFUNCTION("""COMPUTED_VALUE"""),"A.A. DA ESCOLA ESTADUAL DARCYNOPOLIS")</f>
        <v>A.A. DA ESCOLA ESTADUAL DARCYNOPOLIS</v>
      </c>
      <c r="D27" s="20" t="s">
        <v>58</v>
      </c>
      <c r="E27" s="21">
        <v>0</v>
      </c>
      <c r="F27" s="21">
        <v>0</v>
      </c>
      <c r="G27" s="21">
        <v>109.2</v>
      </c>
      <c r="H27" s="21">
        <v>1066.8</v>
      </c>
      <c r="I27" s="21">
        <v>0</v>
      </c>
      <c r="J27" s="21">
        <v>361.2</v>
      </c>
      <c r="K27" s="21">
        <v>0</v>
      </c>
      <c r="L27" s="21">
        <v>0</v>
      </c>
      <c r="M27" s="21" t="s">
        <v>7</v>
      </c>
      <c r="N27" s="21" t="s">
        <v>42</v>
      </c>
      <c r="O27" s="22" t="s">
        <v>59</v>
      </c>
      <c r="P27" s="35">
        <v>1537.2</v>
      </c>
    </row>
    <row r="28" spans="1:16" ht="12.75">
      <c r="A28" s="32" t="str">
        <f ca="1">IFERROR(__xludf.DUMMYFUNCTION("""COMPUTED_VALUE"""),"Araguatins")</f>
        <v>Araguatins</v>
      </c>
      <c r="B28" s="23" t="str">
        <f ca="1">IFERROR(__xludf.DUMMYFUNCTION("""COMPUTED_VALUE"""),"Buriti do Tocantins")</f>
        <v>Buriti do Tocantins</v>
      </c>
      <c r="C28" s="23" t="str">
        <f ca="1">IFERROR(__xludf.DUMMYFUNCTION("""COMPUTED_VALUE"""),"A.A. ESC. ESTADUAL MINISTRO NEY BRAGA")</f>
        <v>A.A. ESC. ESTADUAL MINISTRO NEY BRAGA</v>
      </c>
      <c r="D28" s="24" t="s">
        <v>60</v>
      </c>
      <c r="E28" s="25">
        <v>0</v>
      </c>
      <c r="F28" s="25">
        <v>0</v>
      </c>
      <c r="G28" s="25">
        <v>126</v>
      </c>
      <c r="H28" s="25">
        <v>663.6</v>
      </c>
      <c r="I28" s="25">
        <v>0</v>
      </c>
      <c r="J28" s="25">
        <v>579.6</v>
      </c>
      <c r="K28" s="25">
        <v>0</v>
      </c>
      <c r="L28" s="25">
        <v>0</v>
      </c>
      <c r="M28" s="25" t="s">
        <v>7</v>
      </c>
      <c r="N28" s="25" t="s">
        <v>21</v>
      </c>
      <c r="O28" s="26" t="s">
        <v>61</v>
      </c>
      <c r="P28" s="33">
        <v>1369.2</v>
      </c>
    </row>
    <row r="29" spans="1:16" ht="12.75">
      <c r="A29" s="34" t="str">
        <f ca="1">IFERROR(__xludf.DUMMYFUNCTION("""COMPUTED_VALUE"""),"Araguatins")</f>
        <v>Araguatins</v>
      </c>
      <c r="B29" s="27" t="str">
        <f ca="1">IFERROR(__xludf.DUMMYFUNCTION("""COMPUTED_VALUE"""),"Buriti do Tocantins")</f>
        <v>Buriti do Tocantins</v>
      </c>
      <c r="C29" s="19" t="str">
        <f ca="1">IFERROR(__xludf.DUMMYFUNCTION("""COMPUTED_VALUE"""),"A.A. ESC. E.PRES.TANCREDO DE A.NEVES")</f>
        <v>A.A. ESC. E.PRES.TANCREDO DE A.NEVES</v>
      </c>
      <c r="D29" s="20" t="s">
        <v>62</v>
      </c>
      <c r="E29" s="21">
        <v>0</v>
      </c>
      <c r="F29" s="21">
        <v>0</v>
      </c>
      <c r="G29" s="21">
        <v>226.8</v>
      </c>
      <c r="H29" s="21">
        <v>1906.8</v>
      </c>
      <c r="I29" s="21">
        <v>0</v>
      </c>
      <c r="J29" s="21">
        <v>0</v>
      </c>
      <c r="K29" s="21">
        <v>0</v>
      </c>
      <c r="L29" s="21">
        <v>0</v>
      </c>
      <c r="M29" s="21" t="s">
        <v>7</v>
      </c>
      <c r="N29" s="21" t="s">
        <v>21</v>
      </c>
      <c r="O29" s="22" t="s">
        <v>63</v>
      </c>
      <c r="P29" s="35">
        <v>2133.6000000000004</v>
      </c>
    </row>
    <row r="30" spans="1:16" ht="12.75">
      <c r="A30" s="32" t="str">
        <f ca="1">IFERROR(__xludf.DUMMYFUNCTION("""COMPUTED_VALUE"""),"Araguatins")</f>
        <v>Araguatins</v>
      </c>
      <c r="B30" s="23" t="str">
        <f ca="1">IFERROR(__xludf.DUMMYFUNCTION("""COMPUTED_VALUE"""),"Buriti do Tocantins")</f>
        <v>Buriti do Tocantins</v>
      </c>
      <c r="C30" s="23" t="str">
        <f ca="1">IFERROR(__xludf.DUMMYFUNCTION("""COMPUTED_VALUE"""),"A.A. ESC. EST. VICENTE CARLOS DE SOUSA")</f>
        <v>A.A. ESC. EST. VICENTE CARLOS DE SOUSA</v>
      </c>
      <c r="D30" s="24" t="s">
        <v>64</v>
      </c>
      <c r="E30" s="25">
        <v>0</v>
      </c>
      <c r="F30" s="25">
        <v>0</v>
      </c>
      <c r="G30" s="25">
        <v>0</v>
      </c>
      <c r="H30" s="25">
        <v>2931.6</v>
      </c>
      <c r="I30" s="25">
        <v>0</v>
      </c>
      <c r="J30" s="25">
        <v>991.2</v>
      </c>
      <c r="K30" s="25">
        <v>0</v>
      </c>
      <c r="L30" s="25">
        <v>0</v>
      </c>
      <c r="M30" s="25" t="s">
        <v>7</v>
      </c>
      <c r="N30" s="25" t="s">
        <v>21</v>
      </c>
      <c r="O30" s="26" t="s">
        <v>65</v>
      </c>
      <c r="P30" s="33">
        <v>3922.8</v>
      </c>
    </row>
    <row r="31" spans="1:16" ht="12.75">
      <c r="A31" s="34" t="str">
        <f ca="1">IFERROR(__xludf.DUMMYFUNCTION("""COMPUTED_VALUE"""),"Araguatins")</f>
        <v>Araguatins</v>
      </c>
      <c r="B31" s="27" t="str">
        <f ca="1">IFERROR(__xludf.DUMMYFUNCTION("""COMPUTED_VALUE"""),"Carrasco Bonito")</f>
        <v>Carrasco Bonito</v>
      </c>
      <c r="C31" s="19" t="str">
        <f ca="1">IFERROR(__xludf.DUMMYFUNCTION("""COMPUTED_VALUE"""),"A.A. DA ESC. EST. CICERO GOMES")</f>
        <v>A.A. DA ESC. EST. CICERO GOMES</v>
      </c>
      <c r="D31" s="20" t="s">
        <v>66</v>
      </c>
      <c r="E31" s="21">
        <v>0</v>
      </c>
      <c r="F31" s="21">
        <v>0</v>
      </c>
      <c r="G31" s="21">
        <v>100.8</v>
      </c>
      <c r="H31" s="21">
        <v>722.4</v>
      </c>
      <c r="I31" s="21">
        <v>0</v>
      </c>
      <c r="J31" s="21">
        <v>1268.4000000000001</v>
      </c>
      <c r="K31" s="21">
        <v>0</v>
      </c>
      <c r="L31" s="21">
        <v>352.8</v>
      </c>
      <c r="M31" s="21" t="s">
        <v>7</v>
      </c>
      <c r="N31" s="21" t="s">
        <v>42</v>
      </c>
      <c r="O31" s="22" t="s">
        <v>67</v>
      </c>
      <c r="P31" s="35">
        <v>2444.4000000000005</v>
      </c>
    </row>
    <row r="32" spans="1:16" ht="12.75">
      <c r="A32" s="32" t="str">
        <f ca="1">IFERROR(__xludf.DUMMYFUNCTION("""COMPUTED_VALUE"""),"Araguatins")</f>
        <v>Araguatins</v>
      </c>
      <c r="B32" s="23" t="str">
        <f ca="1">IFERROR(__xludf.DUMMYFUNCTION("""COMPUTED_VALUE"""),"Carrasco Bonito")</f>
        <v>Carrasco Bonito</v>
      </c>
      <c r="C32" s="23" t="str">
        <f ca="1">IFERROR(__xludf.DUMMYFUNCTION("""COMPUTED_VALUE"""),"A.A.  DA ESCOLA ESTADUAL INES VIANA")</f>
        <v>A.A.  DA ESCOLA ESTADUAL INES VIANA</v>
      </c>
      <c r="D32" s="24" t="s">
        <v>68</v>
      </c>
      <c r="E32" s="25">
        <v>0</v>
      </c>
      <c r="F32" s="25">
        <v>0</v>
      </c>
      <c r="G32" s="25">
        <v>0</v>
      </c>
      <c r="H32" s="25">
        <v>848.4</v>
      </c>
      <c r="I32" s="25">
        <v>0</v>
      </c>
      <c r="J32" s="25">
        <v>294</v>
      </c>
      <c r="K32" s="25">
        <v>0</v>
      </c>
      <c r="L32" s="25">
        <v>235.2</v>
      </c>
      <c r="M32" s="25" t="s">
        <v>7</v>
      </c>
      <c r="N32" s="25" t="s">
        <v>42</v>
      </c>
      <c r="O32" s="26" t="s">
        <v>69</v>
      </c>
      <c r="P32" s="33">
        <v>1377.6000000000001</v>
      </c>
    </row>
    <row r="33" spans="1:16" ht="12.75">
      <c r="A33" s="34" t="str">
        <f ca="1">IFERROR(__xludf.DUMMYFUNCTION("""COMPUTED_VALUE"""),"Araguatins")</f>
        <v>Araguatins</v>
      </c>
      <c r="B33" s="27" t="str">
        <f ca="1">IFERROR(__xludf.DUMMYFUNCTION("""COMPUTED_VALUE"""),"Esperantina")</f>
        <v>Esperantina</v>
      </c>
      <c r="C33" s="19" t="str">
        <f ca="1">IFERROR(__xludf.DUMMYFUNCTION("""COMPUTED_VALUE"""),"A.A. ESC. EST. JOAQUINA MARIA DA SILVA")</f>
        <v>A.A. ESC. EST. JOAQUINA MARIA DA SILVA</v>
      </c>
      <c r="D33" s="20" t="s">
        <v>70</v>
      </c>
      <c r="E33" s="21">
        <v>0</v>
      </c>
      <c r="F33" s="21">
        <v>0</v>
      </c>
      <c r="G33" s="21">
        <v>0</v>
      </c>
      <c r="H33" s="21">
        <v>1310.4000000000001</v>
      </c>
      <c r="I33" s="21">
        <v>0</v>
      </c>
      <c r="J33" s="21">
        <v>2318.4</v>
      </c>
      <c r="K33" s="21">
        <v>0</v>
      </c>
      <c r="L33" s="21">
        <v>0</v>
      </c>
      <c r="M33" s="21" t="s">
        <v>7</v>
      </c>
      <c r="N33" s="21" t="s">
        <v>21</v>
      </c>
      <c r="O33" s="22" t="s">
        <v>71</v>
      </c>
      <c r="P33" s="35">
        <v>3628.8</v>
      </c>
    </row>
    <row r="34" spans="1:16" ht="12.75">
      <c r="A34" s="32" t="str">
        <f ca="1">IFERROR(__xludf.DUMMYFUNCTION("""COMPUTED_VALUE"""),"Araguatins")</f>
        <v>Araguatins</v>
      </c>
      <c r="B34" s="23" t="str">
        <f ca="1">IFERROR(__xludf.DUMMYFUNCTION("""COMPUTED_VALUE"""),"Esperantina")</f>
        <v>Esperantina</v>
      </c>
      <c r="C34" s="23" t="str">
        <f ca="1">IFERROR(__xludf.DUMMYFUNCTION("""COMPUTED_VALUE"""),"A.A. ESC. ESTADUAL ULISSES GUIMARAES")</f>
        <v>A.A. ESC. ESTADUAL ULISSES GUIMARAES</v>
      </c>
      <c r="D34" s="24" t="s">
        <v>72</v>
      </c>
      <c r="E34" s="25">
        <v>0</v>
      </c>
      <c r="F34" s="25">
        <v>0</v>
      </c>
      <c r="G34" s="25">
        <v>42</v>
      </c>
      <c r="H34" s="25">
        <v>1713.6</v>
      </c>
      <c r="I34" s="25">
        <v>0</v>
      </c>
      <c r="J34" s="25">
        <v>1621.2</v>
      </c>
      <c r="K34" s="25">
        <v>0</v>
      </c>
      <c r="L34" s="25">
        <v>0</v>
      </c>
      <c r="M34" s="25" t="s">
        <v>7</v>
      </c>
      <c r="N34" s="25" t="s">
        <v>21</v>
      </c>
      <c r="O34" s="26" t="s">
        <v>73</v>
      </c>
      <c r="P34" s="33">
        <v>3376.8</v>
      </c>
    </row>
    <row r="35" spans="1:16" ht="12.75">
      <c r="A35" s="34" t="str">
        <f ca="1">IFERROR(__xludf.DUMMYFUNCTION("""COMPUTED_VALUE"""),"Araguatins")</f>
        <v>Araguatins</v>
      </c>
      <c r="B35" s="27" t="str">
        <f ca="1">IFERROR(__xludf.DUMMYFUNCTION("""COMPUTED_VALUE"""),"Praia Norte")</f>
        <v>Praia Norte</v>
      </c>
      <c r="C35" s="19" t="str">
        <f ca="1">IFERROR(__xludf.DUMMYFUNCTION("""COMPUTED_VALUE"""),"ASS. DE AP.ESCOLA EST. Iº DE JUNHO")</f>
        <v>ASS. DE AP.ESCOLA EST. Iº DE JUNHO</v>
      </c>
      <c r="D35" s="20" t="s">
        <v>74</v>
      </c>
      <c r="E35" s="21">
        <v>0</v>
      </c>
      <c r="F35" s="21">
        <v>0</v>
      </c>
      <c r="G35" s="21">
        <v>126</v>
      </c>
      <c r="H35" s="21">
        <v>1764</v>
      </c>
      <c r="I35" s="21">
        <v>0</v>
      </c>
      <c r="J35" s="21">
        <v>0</v>
      </c>
      <c r="K35" s="21">
        <v>0</v>
      </c>
      <c r="L35" s="21">
        <v>0</v>
      </c>
      <c r="M35" s="21" t="s">
        <v>7</v>
      </c>
      <c r="N35" s="21" t="s">
        <v>42</v>
      </c>
      <c r="O35" s="22" t="s">
        <v>75</v>
      </c>
      <c r="P35" s="35">
        <v>1890</v>
      </c>
    </row>
    <row r="36" spans="1:16" ht="12.75">
      <c r="A36" s="32" t="str">
        <f ca="1">IFERROR(__xludf.DUMMYFUNCTION("""COMPUTED_VALUE"""),"Araguatins")</f>
        <v>Araguatins</v>
      </c>
      <c r="B36" s="23" t="str">
        <f ca="1">IFERROR(__xludf.DUMMYFUNCTION("""COMPUTED_VALUE"""),"Praia Norte")</f>
        <v>Praia Norte</v>
      </c>
      <c r="C36" s="23" t="str">
        <f ca="1">IFERROR(__xludf.DUMMYFUNCTION("""COMPUTED_VALUE"""),"ASS. AP.ESC. ESTADUAL GENESIO GOMES")</f>
        <v>ASS. AP.ESC. ESTADUAL GENESIO GOMES</v>
      </c>
      <c r="D36" s="24" t="s">
        <v>76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3032.4</v>
      </c>
      <c r="K36" s="25">
        <v>0</v>
      </c>
      <c r="L36" s="25">
        <v>554.4</v>
      </c>
      <c r="M36" s="25" t="s">
        <v>7</v>
      </c>
      <c r="N36" s="25" t="s">
        <v>42</v>
      </c>
      <c r="O36" s="26" t="s">
        <v>77</v>
      </c>
      <c r="P36" s="33">
        <v>3586.8</v>
      </c>
    </row>
    <row r="37" spans="1:16" ht="12.75">
      <c r="A37" s="34" t="str">
        <f ca="1">IFERROR(__xludf.DUMMYFUNCTION("""COMPUTED_VALUE"""),"Araguatins")</f>
        <v>Araguatins</v>
      </c>
      <c r="B37" s="27" t="str">
        <f ca="1">IFERROR(__xludf.DUMMYFUNCTION("""COMPUTED_VALUE"""),"Sampaio")</f>
        <v>Sampaio</v>
      </c>
      <c r="C37" s="19" t="str">
        <f ca="1">IFERROR(__xludf.DUMMYFUNCTION("""COMPUTED_VALUE"""),"A. DE AP. DA ESCOLA ESTADUAL SAMPAIO")</f>
        <v>A. DE AP. DA ESCOLA ESTADUAL SAMPAIO</v>
      </c>
      <c r="D37" s="20" t="s">
        <v>78</v>
      </c>
      <c r="E37" s="21">
        <v>0</v>
      </c>
      <c r="F37" s="21">
        <v>0</v>
      </c>
      <c r="G37" s="21">
        <v>100.8</v>
      </c>
      <c r="H37" s="21">
        <v>3292.8</v>
      </c>
      <c r="I37" s="21">
        <v>0</v>
      </c>
      <c r="J37" s="21">
        <v>1940.4</v>
      </c>
      <c r="K37" s="21">
        <v>0</v>
      </c>
      <c r="L37" s="21">
        <v>0</v>
      </c>
      <c r="M37" s="21" t="s">
        <v>7</v>
      </c>
      <c r="N37" s="21" t="s">
        <v>21</v>
      </c>
      <c r="O37" s="22" t="s">
        <v>79</v>
      </c>
      <c r="P37" s="35">
        <v>5334</v>
      </c>
    </row>
    <row r="38" spans="1:16" ht="12.75">
      <c r="A38" s="32" t="str">
        <f ca="1">IFERROR(__xludf.DUMMYFUNCTION("""COMPUTED_VALUE"""),"Araguatins")</f>
        <v>Araguatins</v>
      </c>
      <c r="B38" s="23" t="str">
        <f ca="1">IFERROR(__xludf.DUMMYFUNCTION("""COMPUTED_VALUE"""),"Sao Bento do Tocantins")</f>
        <v>Sao Bento do Tocantins</v>
      </c>
      <c r="C38" s="23" t="str">
        <f ca="1">IFERROR(__xludf.DUMMYFUNCTION("""COMPUTED_VALUE"""),"A.A. COLEGIO EST. IRMAOS FILGUEIRAS")</f>
        <v>A.A. COLEGIO EST. IRMAOS FILGUEIRAS</v>
      </c>
      <c r="D38" s="24" t="s">
        <v>80</v>
      </c>
      <c r="E38" s="25">
        <v>0</v>
      </c>
      <c r="F38" s="25">
        <v>0</v>
      </c>
      <c r="G38" s="25">
        <v>243.6</v>
      </c>
      <c r="H38" s="25">
        <v>3410.4</v>
      </c>
      <c r="I38" s="25">
        <v>0</v>
      </c>
      <c r="J38" s="25">
        <v>991.2</v>
      </c>
      <c r="K38" s="25">
        <v>0</v>
      </c>
      <c r="L38" s="25">
        <v>630</v>
      </c>
      <c r="M38" s="25" t="s">
        <v>7</v>
      </c>
      <c r="N38" s="25" t="s">
        <v>21</v>
      </c>
      <c r="O38" s="26" t="s">
        <v>81</v>
      </c>
      <c r="P38" s="33">
        <v>5275.2</v>
      </c>
    </row>
    <row r="39" spans="1:16" ht="12.75">
      <c r="A39" s="34" t="str">
        <f ca="1">IFERROR(__xludf.DUMMYFUNCTION("""COMPUTED_VALUE"""),"Araguatins")</f>
        <v>Araguatins</v>
      </c>
      <c r="B39" s="27" t="str">
        <f ca="1">IFERROR(__xludf.DUMMYFUNCTION("""COMPUTED_VALUE"""),"Sao Bento do Tocantins")</f>
        <v>Sao Bento do Tocantins</v>
      </c>
      <c r="C39" s="19" t="str">
        <f ca="1">IFERROR(__xludf.DUMMYFUNCTION("""COMPUTED_VALUE"""),"A.A. ESC. EST. ANAIDES BRITO MIRANDA")</f>
        <v>A.A. ESC. EST. ANAIDES BRITO MIRANDA</v>
      </c>
      <c r="D39" s="20" t="s">
        <v>82</v>
      </c>
      <c r="E39" s="21">
        <v>0</v>
      </c>
      <c r="F39" s="21">
        <v>0</v>
      </c>
      <c r="G39" s="21">
        <v>126</v>
      </c>
      <c r="H39" s="21">
        <v>873.6</v>
      </c>
      <c r="I39" s="21">
        <v>0</v>
      </c>
      <c r="J39" s="21">
        <v>327.60000000000002</v>
      </c>
      <c r="K39" s="21">
        <v>0</v>
      </c>
      <c r="L39" s="21">
        <v>0</v>
      </c>
      <c r="M39" s="21" t="s">
        <v>7</v>
      </c>
      <c r="N39" s="21" t="s">
        <v>21</v>
      </c>
      <c r="O39" s="22" t="s">
        <v>83</v>
      </c>
      <c r="P39" s="35">
        <v>1327.2</v>
      </c>
    </row>
    <row r="40" spans="1:16" ht="12.75">
      <c r="A40" s="32" t="str">
        <f ca="1">IFERROR(__xludf.DUMMYFUNCTION("""COMPUTED_VALUE"""),"Araguatins")</f>
        <v>Araguatins</v>
      </c>
      <c r="B40" s="23" t="str">
        <f ca="1">IFERROR(__xludf.DUMMYFUNCTION("""COMPUTED_VALUE"""),"Sao Miguel do Tocantins")</f>
        <v>Sao Miguel do Tocantins</v>
      </c>
      <c r="C40" s="23" t="str">
        <f ca="1">IFERROR(__xludf.DUMMYFUNCTION("""COMPUTED_VALUE"""),"A.A.  DA ESCOLA ESTADUAL BELA VISTA")</f>
        <v>A.A.  DA ESCOLA ESTADUAL BELA VISTA</v>
      </c>
      <c r="D40" s="24" t="s">
        <v>84</v>
      </c>
      <c r="E40" s="25">
        <v>0</v>
      </c>
      <c r="F40" s="25">
        <v>0</v>
      </c>
      <c r="G40" s="25">
        <v>0</v>
      </c>
      <c r="H40" s="25">
        <v>2310</v>
      </c>
      <c r="I40" s="25">
        <v>0</v>
      </c>
      <c r="J40" s="25">
        <v>1705.2</v>
      </c>
      <c r="K40" s="25">
        <v>0</v>
      </c>
      <c r="L40" s="25">
        <v>495.6</v>
      </c>
      <c r="M40" s="25" t="s">
        <v>7</v>
      </c>
      <c r="N40" s="25" t="s">
        <v>21</v>
      </c>
      <c r="O40" s="26" t="s">
        <v>85</v>
      </c>
      <c r="P40" s="33">
        <v>4510.8</v>
      </c>
    </row>
    <row r="41" spans="1:16" ht="12.75">
      <c r="A41" s="34" t="str">
        <f ca="1">IFERROR(__xludf.DUMMYFUNCTION("""COMPUTED_VALUE"""),"Araguatins")</f>
        <v>Araguatins</v>
      </c>
      <c r="B41" s="27" t="str">
        <f ca="1">IFERROR(__xludf.DUMMYFUNCTION("""COMPUTED_VALUE"""),"Sao Miguel do Tocantins")</f>
        <v>Sao Miguel do Tocantins</v>
      </c>
      <c r="C41" s="19" t="str">
        <f ca="1">IFERROR(__xludf.DUMMYFUNCTION("""COMPUTED_VALUE"""),"A.A.  ESCOLA ESTADUAL SAO MIGUEL")</f>
        <v>A.A.  ESCOLA ESTADUAL SAO MIGUEL</v>
      </c>
      <c r="D41" s="20" t="s">
        <v>86</v>
      </c>
      <c r="E41" s="21">
        <v>0</v>
      </c>
      <c r="F41" s="21">
        <v>0</v>
      </c>
      <c r="G41" s="21">
        <v>142.80000000000001</v>
      </c>
      <c r="H41" s="21">
        <v>2100</v>
      </c>
      <c r="I41" s="21">
        <v>0</v>
      </c>
      <c r="J41" s="21">
        <v>2133.6</v>
      </c>
      <c r="K41" s="21">
        <v>0</v>
      </c>
      <c r="L41" s="21">
        <v>0</v>
      </c>
      <c r="M41" s="21" t="s">
        <v>7</v>
      </c>
      <c r="N41" s="21" t="s">
        <v>21</v>
      </c>
      <c r="O41" s="22" t="s">
        <v>87</v>
      </c>
      <c r="P41" s="35">
        <v>4376.3999999999996</v>
      </c>
    </row>
    <row r="42" spans="1:16" ht="12.75">
      <c r="A42" s="32" t="str">
        <f ca="1">IFERROR(__xludf.DUMMYFUNCTION("""COMPUTED_VALUE"""),"Araguatins")</f>
        <v>Araguatins</v>
      </c>
      <c r="B42" s="23" t="str">
        <f ca="1">IFERROR(__xludf.DUMMYFUNCTION("""COMPUTED_VALUE"""),"Sao Sebastiao do Tocantins")</f>
        <v>Sao Sebastiao do Tocantins</v>
      </c>
      <c r="C42" s="23" t="str">
        <f ca="1">IFERROR(__xludf.DUMMYFUNCTION("""COMPUTED_VALUE"""),"A.A.  DO COL. EST.IRIO OLIVEIRA SOUZA")</f>
        <v>A.A.  DO COL. EST.IRIO OLIVEIRA SOUZA</v>
      </c>
      <c r="D42" s="24" t="s">
        <v>88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1696.8</v>
      </c>
      <c r="K42" s="25">
        <v>0</v>
      </c>
      <c r="L42" s="25">
        <v>0</v>
      </c>
      <c r="M42" s="25" t="s">
        <v>7</v>
      </c>
      <c r="N42" s="25" t="s">
        <v>21</v>
      </c>
      <c r="O42" s="26" t="s">
        <v>89</v>
      </c>
      <c r="P42" s="33">
        <v>1696.8000000000002</v>
      </c>
    </row>
    <row r="43" spans="1:16" ht="12.75">
      <c r="A43" s="34" t="str">
        <f ca="1">IFERROR(__xludf.DUMMYFUNCTION("""COMPUTED_VALUE"""),"Araguatins")</f>
        <v>Araguatins</v>
      </c>
      <c r="B43" s="27" t="str">
        <f ca="1">IFERROR(__xludf.DUMMYFUNCTION("""COMPUTED_VALUE"""),"Sao Sebastiao do Tocantins")</f>
        <v>Sao Sebastiao do Tocantins</v>
      </c>
      <c r="C43" s="19" t="str">
        <f ca="1">IFERROR(__xludf.DUMMYFUNCTION("""COMPUTED_VALUE"""),"A.A. E. E. DR.PEDRO LUDOVICO TEIXEIRA")</f>
        <v>A.A. E. E. DR.PEDRO LUDOVICO TEIXEIRA</v>
      </c>
      <c r="D43" s="20" t="s">
        <v>90</v>
      </c>
      <c r="E43" s="21">
        <v>0</v>
      </c>
      <c r="F43" s="21">
        <v>0</v>
      </c>
      <c r="G43" s="21">
        <v>84</v>
      </c>
      <c r="H43" s="21">
        <v>2898</v>
      </c>
      <c r="I43" s="21">
        <v>0</v>
      </c>
      <c r="J43" s="21">
        <v>0</v>
      </c>
      <c r="K43" s="21">
        <v>0</v>
      </c>
      <c r="L43" s="21">
        <v>0</v>
      </c>
      <c r="M43" s="21" t="s">
        <v>7</v>
      </c>
      <c r="N43" s="21" t="s">
        <v>21</v>
      </c>
      <c r="O43" s="22" t="s">
        <v>91</v>
      </c>
      <c r="P43" s="35">
        <v>2982</v>
      </c>
    </row>
    <row r="44" spans="1:16" ht="12.75">
      <c r="A44" s="32" t="str">
        <f ca="1">IFERROR(__xludf.DUMMYFUNCTION("""COMPUTED_VALUE"""),"Araguatins")</f>
        <v>Araguatins</v>
      </c>
      <c r="B44" s="23" t="str">
        <f ca="1">IFERROR(__xludf.DUMMYFUNCTION("""COMPUTED_VALUE"""),"Sitio Novo do Tocantins")</f>
        <v>Sitio Novo do Tocantins</v>
      </c>
      <c r="C44" s="23" t="str">
        <f ca="1">IFERROR(__xludf.DUMMYFUNCTION("""COMPUTED_VALUE"""),"A.A. COL. EST. MARECHAEL RIBAS JUNIOR")</f>
        <v>A.A. COL. EST. MARECHAEL RIBAS JUNIOR</v>
      </c>
      <c r="D44" s="24" t="s">
        <v>92</v>
      </c>
      <c r="E44" s="25">
        <v>0</v>
      </c>
      <c r="F44" s="25">
        <v>0</v>
      </c>
      <c r="G44" s="25">
        <v>0</v>
      </c>
      <c r="H44" s="25">
        <v>940.8</v>
      </c>
      <c r="I44" s="25">
        <v>0</v>
      </c>
      <c r="J44" s="25">
        <v>2410.8000000000002</v>
      </c>
      <c r="K44" s="25">
        <v>0</v>
      </c>
      <c r="L44" s="25">
        <v>588</v>
      </c>
      <c r="M44" s="25" t="s">
        <v>7</v>
      </c>
      <c r="N44" s="25" t="s">
        <v>21</v>
      </c>
      <c r="O44" s="26" t="s">
        <v>93</v>
      </c>
      <c r="P44" s="33">
        <v>3939.6000000000004</v>
      </c>
    </row>
    <row r="45" spans="1:16" ht="12.75">
      <c r="A45" s="34" t="str">
        <f ca="1">IFERROR(__xludf.DUMMYFUNCTION("""COMPUTED_VALUE"""),"Araguatins")</f>
        <v>Araguatins</v>
      </c>
      <c r="B45" s="27" t="str">
        <f ca="1">IFERROR(__xludf.DUMMYFUNCTION("""COMPUTED_VALUE"""),"Sitio Novo do Tocantins")</f>
        <v>Sitio Novo do Tocantins</v>
      </c>
      <c r="C45" s="19" t="str">
        <f ca="1">IFERROR(__xludf.DUMMYFUNCTION("""COMPUTED_VALUE"""),"A.A. E. EST. JOAQUIM TEOTONIO SEGURADO")</f>
        <v>A.A. E. EST. JOAQUIM TEOTONIO SEGURADO</v>
      </c>
      <c r="D45" s="20" t="s">
        <v>94</v>
      </c>
      <c r="E45" s="21">
        <v>0</v>
      </c>
      <c r="F45" s="21">
        <v>0</v>
      </c>
      <c r="G45" s="21">
        <v>0</v>
      </c>
      <c r="H45" s="21">
        <v>344.4</v>
      </c>
      <c r="I45" s="21">
        <v>0</v>
      </c>
      <c r="J45" s="21">
        <v>621.6</v>
      </c>
      <c r="K45" s="21">
        <v>0</v>
      </c>
      <c r="L45" s="21">
        <v>0</v>
      </c>
      <c r="M45" s="21" t="s">
        <v>7</v>
      </c>
      <c r="N45" s="21" t="s">
        <v>21</v>
      </c>
      <c r="O45" s="22" t="s">
        <v>95</v>
      </c>
      <c r="P45" s="35">
        <v>966</v>
      </c>
    </row>
    <row r="46" spans="1:16" ht="12.75">
      <c r="A46" s="32" t="str">
        <f ca="1">IFERROR(__xludf.DUMMYFUNCTION("""COMPUTED_VALUE"""),"Araguatins")</f>
        <v>Araguatins</v>
      </c>
      <c r="B46" s="23" t="str">
        <f ca="1">IFERROR(__xludf.DUMMYFUNCTION("""COMPUTED_VALUE"""),"Sitio Novo do Tocantins")</f>
        <v>Sitio Novo do Tocantins</v>
      </c>
      <c r="C46" s="23" t="str">
        <f ca="1">IFERROR(__xludf.DUMMYFUNCTION("""COMPUTED_VALUE"""),"A.A. ESC. EST. MANOEL ESTEVAO DE SOUZA")</f>
        <v>A.A. ESC. EST. MANOEL ESTEVAO DE SOUZA</v>
      </c>
      <c r="D46" s="24" t="s">
        <v>96</v>
      </c>
      <c r="E46" s="25">
        <v>0</v>
      </c>
      <c r="F46" s="25">
        <v>0</v>
      </c>
      <c r="G46" s="25">
        <v>0</v>
      </c>
      <c r="H46" s="25">
        <v>1638</v>
      </c>
      <c r="I46" s="25">
        <v>0</v>
      </c>
      <c r="J46" s="25">
        <v>0</v>
      </c>
      <c r="K46" s="25">
        <v>0</v>
      </c>
      <c r="L46" s="25">
        <v>0</v>
      </c>
      <c r="M46" s="25" t="s">
        <v>7</v>
      </c>
      <c r="N46" s="25" t="s">
        <v>21</v>
      </c>
      <c r="O46" s="26" t="s">
        <v>97</v>
      </c>
      <c r="P46" s="33">
        <v>1638</v>
      </c>
    </row>
    <row r="47" spans="1:16" ht="12.75">
      <c r="A47" s="34" t="str">
        <f ca="1">IFERROR(__xludf.DUMMYFUNCTION("""COMPUTED_VALUE"""),"Araguatins")</f>
        <v>Araguatins</v>
      </c>
      <c r="B47" s="27" t="str">
        <f ca="1">IFERROR(__xludf.DUMMYFUNCTION("""COMPUTED_VALUE"""),"Sitio Novo do Tocantins")</f>
        <v>Sitio Novo do Tocantins</v>
      </c>
      <c r="C47" s="19" t="str">
        <f ca="1">IFERROR(__xludf.DUMMYFUNCTION("""COMPUTED_VALUE"""),"A.A. ESC. EST. RAIMUNDO NONATO LEITE")</f>
        <v>A.A. ESC. EST. RAIMUNDO NONATO LEITE</v>
      </c>
      <c r="D47" s="20" t="s">
        <v>98</v>
      </c>
      <c r="E47" s="21">
        <v>0</v>
      </c>
      <c r="F47" s="21">
        <v>0</v>
      </c>
      <c r="G47" s="21">
        <v>0</v>
      </c>
      <c r="H47" s="21">
        <v>655.20000000000005</v>
      </c>
      <c r="I47" s="21">
        <v>0</v>
      </c>
      <c r="J47" s="21">
        <v>310.8</v>
      </c>
      <c r="K47" s="21">
        <v>0</v>
      </c>
      <c r="L47" s="21">
        <v>0</v>
      </c>
      <c r="M47" s="21" t="s">
        <v>7</v>
      </c>
      <c r="N47" s="21" t="s">
        <v>21</v>
      </c>
      <c r="O47" s="22" t="s">
        <v>99</v>
      </c>
      <c r="P47" s="35">
        <v>966</v>
      </c>
    </row>
  </sheetData>
  <autoFilter ref="A8:P47"/>
  <customSheetViews>
    <customSheetView guid="{DA50E894-DB96-4948-A24A-BF383F70689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512.00"/>
            <filter val="1,520.40"/>
            <filter val="1,528.80"/>
            <filter val="1,537.20"/>
            <filter val="1,554.00"/>
            <filter val="1,562.40"/>
            <filter val="1,621.2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M4:O4"/>
    <mergeCell ref="M6:O6"/>
    <mergeCell ref="A5:P5"/>
  </mergeCells>
  <conditionalFormatting sqref="D9:D47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REP_EST_PUB NO 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2019-05-09T15:58:18Z</dcterms:created>
  <dcterms:modified xsi:type="dcterms:W3CDTF">2019-06-28T11:56:14Z</dcterms:modified>
</cp:coreProperties>
</file>